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A8FFCD65-E13C-4B4E-959F-1E43222668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e ja reovee progno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C24" i="3"/>
  <c r="D12" i="3"/>
  <c r="D7" i="3"/>
  <c r="C7" i="3"/>
  <c r="C5" i="3"/>
  <c r="C4" i="3"/>
  <c r="C26" i="3" l="1"/>
  <c r="C12" i="3"/>
  <c r="D26" i="3"/>
  <c r="E25" i="3"/>
  <c r="F25" i="3" s="1"/>
  <c r="G25" i="3" s="1"/>
  <c r="H25" i="3" s="1"/>
  <c r="I25" i="3" s="1"/>
  <c r="J25" i="3" s="1"/>
  <c r="K25" i="3" s="1"/>
  <c r="E18" i="3"/>
  <c r="F18" i="3" s="1"/>
  <c r="G18" i="3" s="1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D16" i="3"/>
  <c r="E16" i="3" s="1"/>
  <c r="F16" i="3" s="1"/>
  <c r="G16" i="3" s="1"/>
  <c r="H16" i="3" s="1"/>
  <c r="I16" i="3" s="1"/>
  <c r="J16" i="3" s="1"/>
  <c r="K16" i="3" l="1"/>
  <c r="L16" i="3" s="1"/>
  <c r="M16" i="3" s="1"/>
  <c r="N16" i="3" s="1"/>
  <c r="O16" i="3" s="1"/>
  <c r="P16" i="3" s="1"/>
  <c r="Q16" i="3" s="1"/>
  <c r="L25" i="3"/>
  <c r="M25" i="3" s="1"/>
  <c r="D22" i="3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C22" i="3"/>
  <c r="D10" i="3"/>
  <c r="E10" i="3" s="1"/>
  <c r="F10" i="3" s="1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N25" i="3" l="1"/>
  <c r="O25" i="3" s="1"/>
  <c r="P25" i="3" s="1"/>
  <c r="Q25" i="3" s="1"/>
  <c r="G10" i="3"/>
  <c r="H10" i="3" l="1"/>
  <c r="I10" i="3" l="1"/>
  <c r="J10" i="3" s="1"/>
  <c r="K10" i="3" s="1"/>
  <c r="L10" i="3" s="1"/>
  <c r="M10" i="3" s="1"/>
  <c r="N10" i="3" l="1"/>
  <c r="O10" i="3" l="1"/>
  <c r="P10" i="3" l="1"/>
  <c r="Q10" i="3" l="1"/>
  <c r="D8" i="3" l="1"/>
  <c r="E8" i="3" s="1"/>
  <c r="F8" i="3" s="1"/>
  <c r="G8" i="3" s="1"/>
  <c r="H8" i="3" s="1"/>
  <c r="I8" i="3" s="1"/>
  <c r="J8" i="3" s="1"/>
  <c r="K8" i="3" s="1"/>
  <c r="L8" i="3" s="1"/>
  <c r="M8" i="3" s="1"/>
  <c r="N8" i="3" s="1"/>
  <c r="O8" i="3" s="1"/>
  <c r="P8" i="3" s="1"/>
  <c r="Q8" i="3" s="1"/>
  <c r="C8" i="3"/>
  <c r="E5" i="3" l="1"/>
  <c r="E4" i="3"/>
  <c r="F4" i="3" s="1"/>
  <c r="D6" i="3"/>
  <c r="C6" i="3" s="1"/>
  <c r="G4" i="3" l="1"/>
  <c r="H4" i="3" s="1"/>
  <c r="I4" i="3" s="1"/>
  <c r="J4" i="3" s="1"/>
  <c r="K4" i="3" s="1"/>
  <c r="L4" i="3" s="1"/>
  <c r="M4" i="3" s="1"/>
  <c r="N4" i="3" s="1"/>
  <c r="O4" i="3" s="1"/>
  <c r="P4" i="3" s="1"/>
  <c r="Q4" i="3" s="1"/>
  <c r="E6" i="3"/>
  <c r="E9" i="3"/>
  <c r="E7" i="3" s="1"/>
  <c r="C10" i="3"/>
  <c r="F5" i="3"/>
  <c r="F9" i="3" l="1"/>
  <c r="F7" i="3" s="1"/>
  <c r="G5" i="3"/>
  <c r="H5" i="3" s="1"/>
  <c r="I5" i="3" s="1"/>
  <c r="J5" i="3" s="1"/>
  <c r="K5" i="3" s="1"/>
  <c r="L5" i="3" s="1"/>
  <c r="M5" i="3" s="1"/>
  <c r="N5" i="3" s="1"/>
  <c r="F6" i="3"/>
  <c r="D20" i="3"/>
  <c r="C20" i="3" s="1"/>
  <c r="E19" i="3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D24" i="3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G9" i="3" l="1"/>
  <c r="G7" i="3" s="1"/>
  <c r="G6" i="3"/>
  <c r="H9" i="3" l="1"/>
  <c r="H7" i="3" s="1"/>
  <c r="H6" i="3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I9" i="3" l="1"/>
  <c r="I7" i="3" s="1"/>
  <c r="I6" i="3"/>
  <c r="E12" i="3"/>
  <c r="J9" i="3" l="1"/>
  <c r="J7" i="3" s="1"/>
  <c r="J6" i="3"/>
  <c r="F12" i="3"/>
  <c r="K6" i="3" l="1"/>
  <c r="K9" i="3"/>
  <c r="K7" i="3" s="1"/>
  <c r="G12" i="3"/>
  <c r="L9" i="3" l="1"/>
  <c r="L7" i="3" s="1"/>
  <c r="L6" i="3"/>
  <c r="H12" i="3"/>
  <c r="M6" i="3" l="1"/>
  <c r="M9" i="3"/>
  <c r="M7" i="3" s="1"/>
  <c r="I12" i="3"/>
  <c r="N9" i="3" l="1"/>
  <c r="N7" i="3" s="1"/>
  <c r="O5" i="3"/>
  <c r="N6" i="3"/>
  <c r="J12" i="3"/>
  <c r="P5" i="3" l="1"/>
  <c r="O9" i="3"/>
  <c r="O7" i="3" s="1"/>
  <c r="O6" i="3"/>
  <c r="K12" i="3"/>
  <c r="P9" i="3" l="1"/>
  <c r="P7" i="3" s="1"/>
  <c r="P6" i="3"/>
  <c r="Q5" i="3"/>
  <c r="L12" i="3"/>
  <c r="Q9" i="3" l="1"/>
  <c r="Q7" i="3" s="1"/>
  <c r="Q6" i="3"/>
  <c r="M12" i="3"/>
  <c r="N12" i="3" l="1"/>
  <c r="O12" i="3" l="1"/>
  <c r="Q12" i="3" l="1"/>
  <c r="P12" i="3"/>
  <c r="N20" i="3" l="1"/>
  <c r="I20" i="3"/>
  <c r="G20" i="3"/>
  <c r="M20" i="3"/>
  <c r="N23" i="3"/>
  <c r="L23" i="3"/>
  <c r="L20" i="3"/>
  <c r="H23" i="3"/>
  <c r="H20" i="3"/>
  <c r="P20" i="3"/>
  <c r="F20" i="3"/>
  <c r="G23" i="3"/>
  <c r="O20" i="3"/>
  <c r="J20" i="3"/>
  <c r="I23" i="3"/>
  <c r="Q20" i="3"/>
  <c r="P23" i="3"/>
  <c r="Q23" i="3"/>
  <c r="Q26" i="3" s="1"/>
  <c r="F23" i="3"/>
  <c r="E23" i="3"/>
  <c r="E20" i="3"/>
  <c r="J23" i="3"/>
  <c r="O23" i="3"/>
  <c r="K23" i="3"/>
  <c r="K20" i="3"/>
  <c r="M23" i="3"/>
  <c r="O21" i="3" l="1"/>
  <c r="N26" i="3"/>
  <c r="J21" i="3"/>
  <c r="E26" i="3"/>
  <c r="G21" i="3"/>
  <c r="H21" i="3"/>
  <c r="L26" i="3"/>
  <c r="F26" i="3"/>
  <c r="Q21" i="3"/>
  <c r="I21" i="3"/>
  <c r="M26" i="3"/>
  <c r="K21" i="3"/>
  <c r="P21" i="3"/>
  <c r="G26" i="3"/>
  <c r="N21" i="3"/>
  <c r="J26" i="3"/>
  <c r="P26" i="3"/>
  <c r="E21" i="3"/>
  <c r="M21" i="3"/>
  <c r="F21" i="3"/>
  <c r="O26" i="3"/>
  <c r="I26" i="3"/>
  <c r="H26" i="3"/>
  <c r="L21" i="3"/>
  <c r="K26" i="3"/>
</calcChain>
</file>

<file path=xl/sharedStrings.xml><?xml version="1.0" encoding="utf-8"?>
<sst xmlns="http://schemas.openxmlformats.org/spreadsheetml/2006/main" count="54" uniqueCount="20">
  <si>
    <t>rahvastikumuuduskoef.</t>
  </si>
  <si>
    <t>aasta</t>
  </si>
  <si>
    <t>baasaasta</t>
  </si>
  <si>
    <t>prognoos</t>
  </si>
  <si>
    <t>VEEVARUSTUSEGA ASULATE ELANIKUD</t>
  </si>
  <si>
    <t>VEEVARUSTUSEGA ASULATE VEETARBIJAD</t>
  </si>
  <si>
    <r>
      <t>ASULATE VEEVÕTT (M</t>
    </r>
    <r>
      <rPr>
        <b/>
        <sz val="11"/>
        <color theme="1"/>
        <rFont val="Calibri"/>
        <family val="2"/>
        <charset val="186"/>
      </rPr>
      <t>³)</t>
    </r>
  </si>
  <si>
    <t>MÜÜGIVALISE VEE MÄÄR (%)</t>
  </si>
  <si>
    <t>KESKMINE LIITUMISMÄÄR ASULATES</t>
  </si>
  <si>
    <t>Piirkonna keskmine ühiktarbimine</t>
  </si>
  <si>
    <t>REOVEEPUHASTUSTEENUSE MÜÜGIMAHT KOKKU (M³)</t>
  </si>
  <si>
    <t>VEETEENUSE MÜÜGIMAHT KOKKU (M³)</t>
  </si>
  <si>
    <t>INFILTRATSIOONI MÄÄR (%)</t>
  </si>
  <si>
    <r>
      <t>ASULATE REOVESI REOVEEPUHASTEISSE (M</t>
    </r>
    <r>
      <rPr>
        <b/>
        <sz val="11"/>
        <color theme="1"/>
        <rFont val="Calibri"/>
        <family val="2"/>
        <charset val="186"/>
      </rPr>
      <t>³)</t>
    </r>
  </si>
  <si>
    <t>REOVEESÜSTEEMIGA ASULATE ELANIKUD</t>
  </si>
  <si>
    <t>PAIDE VESI JÄRVA VALLA TEENUSPIIRKONDADE REOVEETEENUSE TARBIMINE JA TOOTMINE</t>
  </si>
  <si>
    <t>ASULATE REOVEETARBIJAD</t>
  </si>
  <si>
    <r>
      <t>Müük elanikele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</si>
  <si>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r>
      <t>Müük jur isikutele (m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</si>
  <si>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>Lisa 3. PAIDE VESI JÄRVA VALLA TEENUSPIIRKONDADE VEETEENUSE TARBIMINE JA TOOTMINE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</si>
</sst>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9" fontId="2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9" fontId="3" fillId="0" borderId="1" xfId="2" applyFont="1" applyBorder="1" applyAlignment="1">
      <alignment horizontal="center"/>
    </xf>
    <xf numFmtId="9" fontId="3" fillId="0" borderId="1" xfId="2" applyFont="1" applyBorder="1" applyAlignment="1">
      <alignment horizontal="center" vertical="center"/>
    </xf>
    <xf numFmtId="1" fontId="0" fillId="0" borderId="0" xfId="0" applyNumberFormat="1"/>
    <xf numFmtId="0" fontId="5" fillId="0" borderId="1" xfId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tabSelected="1" workbookViewId="0">
      <selection activeCell="E5" sqref="E5"/>
    </sheetView>
  </sheetViews>
  <sheetFormatPr defaultRowHeight="14.5" x14ac:dyDescent="0.35"/>
  <cols>
    <col min="1" max="1" width="24.90625" customWidth="1"/>
    <col min="2" max="2" width="53.90625" customWidth="1"/>
    <col min="18" max="18" width="20.90625" customWidth="1"/>
  </cols>
  <sheetData>
    <row r="1" spans="1:18" x14ac:dyDescent="0.35">
      <c r="A1" s="20" t="s">
        <v>19</v>
      </c>
      <c r="B1" s="20"/>
      <c r="C1" s="17" t="s">
        <v>2</v>
      </c>
      <c r="D1" s="9" t="s">
        <v>2</v>
      </c>
      <c r="E1" s="3" t="s">
        <v>3</v>
      </c>
      <c r="F1" s="3" t="s">
        <v>3</v>
      </c>
      <c r="G1" s="3" t="s">
        <v>3</v>
      </c>
      <c r="H1" s="3" t="s">
        <v>3</v>
      </c>
      <c r="I1" s="3" t="s">
        <v>3</v>
      </c>
      <c r="J1" s="3" t="s">
        <v>3</v>
      </c>
      <c r="K1" s="3" t="s">
        <v>3</v>
      </c>
      <c r="L1" s="3" t="s">
        <v>3</v>
      </c>
      <c r="M1" s="3" t="s">
        <v>3</v>
      </c>
      <c r="N1" s="3" t="s">
        <v>3</v>
      </c>
      <c r="O1" s="3" t="s">
        <v>3</v>
      </c>
      <c r="P1" s="3" t="s">
        <v>3</v>
      </c>
      <c r="Q1" s="3" t="s">
        <v>3</v>
      </c>
      <c r="R1" s="1"/>
    </row>
    <row r="2" spans="1:18" x14ac:dyDescent="0.35">
      <c r="A2" s="2"/>
      <c r="B2" s="3" t="s">
        <v>1</v>
      </c>
      <c r="C2" s="18">
        <v>2023</v>
      </c>
      <c r="D2" s="18">
        <f>C2+1</f>
        <v>2024</v>
      </c>
      <c r="E2" s="7">
        <f t="shared" ref="E2:Q2" si="0">D2+1</f>
        <v>2025</v>
      </c>
      <c r="F2" s="7">
        <f t="shared" si="0"/>
        <v>2026</v>
      </c>
      <c r="G2" s="7">
        <f t="shared" si="0"/>
        <v>2027</v>
      </c>
      <c r="H2" s="7">
        <f t="shared" si="0"/>
        <v>2028</v>
      </c>
      <c r="I2" s="7">
        <f t="shared" si="0"/>
        <v>2029</v>
      </c>
      <c r="J2" s="7">
        <f t="shared" si="0"/>
        <v>2030</v>
      </c>
      <c r="K2" s="7">
        <f t="shared" si="0"/>
        <v>2031</v>
      </c>
      <c r="L2" s="7">
        <f t="shared" si="0"/>
        <v>2032</v>
      </c>
      <c r="M2" s="7">
        <f t="shared" si="0"/>
        <v>2033</v>
      </c>
      <c r="N2" s="7">
        <f t="shared" si="0"/>
        <v>2034</v>
      </c>
      <c r="O2" s="7">
        <f t="shared" si="0"/>
        <v>2035</v>
      </c>
      <c r="P2" s="7">
        <f t="shared" si="0"/>
        <v>2036</v>
      </c>
      <c r="Q2" s="7">
        <f t="shared" si="0"/>
        <v>2037</v>
      </c>
      <c r="R2" s="1"/>
    </row>
    <row r="3" spans="1:18" x14ac:dyDescent="0.35">
      <c r="A3" s="5"/>
      <c r="B3" s="3" t="s">
        <v>0</v>
      </c>
      <c r="C3" s="19"/>
      <c r="D3" s="19"/>
      <c r="E3" s="13">
        <v>0.99345166866108225</v>
      </c>
      <c r="F3" s="13">
        <v>0.99304045237059591</v>
      </c>
      <c r="G3" s="13">
        <v>0.99289059604434116</v>
      </c>
      <c r="H3" s="13">
        <v>0.9928057553956835</v>
      </c>
      <c r="I3" s="13">
        <v>0.99265108012031722</v>
      </c>
      <c r="J3" s="13">
        <v>0.99266554182018529</v>
      </c>
      <c r="K3" s="13">
        <v>0.99261135007631474</v>
      </c>
      <c r="L3" s="13">
        <v>0.9924864581513192</v>
      </c>
      <c r="M3" s="13">
        <v>0.99260563380281686</v>
      </c>
      <c r="N3" s="13">
        <v>0.99255054984036895</v>
      </c>
      <c r="O3" s="13">
        <v>0.99256611865618294</v>
      </c>
      <c r="P3" s="13">
        <v>0.99265447213020308</v>
      </c>
      <c r="Q3" s="13">
        <v>0.99256384213580962</v>
      </c>
      <c r="R3" s="1"/>
    </row>
    <row r="4" spans="1:18" x14ac:dyDescent="0.35">
      <c r="A4" s="2"/>
      <c r="B4" s="5" t="s">
        <v>4</v>
      </c>
      <c r="C4" s="6">
        <f>2546+110</f>
        <v>2656</v>
      </c>
      <c r="D4" s="6">
        <f>2614+108</f>
        <v>2722</v>
      </c>
      <c r="E4" s="4">
        <f>D4*E3</f>
        <v>2704.1754420954658</v>
      </c>
      <c r="F4" s="4">
        <f t="shared" ref="F4:Q4" si="1">E4*F3</f>
        <v>2685.3556043079375</v>
      </c>
      <c r="G4" s="4">
        <f>F4*G3</f>
        <v>2666.2643265523202</v>
      </c>
      <c r="H4" s="4">
        <f t="shared" si="1"/>
        <v>2647.0825688073396</v>
      </c>
      <c r="I4" s="4">
        <f t="shared" si="1"/>
        <v>2627.6293710942696</v>
      </c>
      <c r="J4" s="4">
        <f t="shared" si="1"/>
        <v>2608.3571333599257</v>
      </c>
      <c r="K4" s="4">
        <f t="shared" si="1"/>
        <v>2589.0848956255818</v>
      </c>
      <c r="L4" s="4">
        <f t="shared" si="1"/>
        <v>2569.6316979125118</v>
      </c>
      <c r="M4" s="4">
        <f t="shared" si="1"/>
        <v>2550.6309001462573</v>
      </c>
      <c r="N4" s="4">
        <f t="shared" si="1"/>
        <v>2531.6301023800029</v>
      </c>
      <c r="O4" s="4">
        <f t="shared" si="1"/>
        <v>2512.8102645924746</v>
      </c>
      <c r="P4" s="4">
        <f t="shared" si="1"/>
        <v>2494.3523467623986</v>
      </c>
      <c r="Q4" s="4">
        <f t="shared" si="1"/>
        <v>2475.8039489429598</v>
      </c>
      <c r="R4" s="1"/>
    </row>
    <row r="5" spans="1:18" x14ac:dyDescent="0.35">
      <c r="A5" s="2"/>
      <c r="B5" s="5" t="s">
        <v>5</v>
      </c>
      <c r="C5" s="6">
        <f>2189+70</f>
        <v>2259</v>
      </c>
      <c r="D5" s="6">
        <f>2243+68</f>
        <v>2311</v>
      </c>
      <c r="E5" s="4">
        <f>D5*E3</f>
        <v>2295.8668062757611</v>
      </c>
      <c r="F5" s="4">
        <f t="shared" ref="F5:Q5" si="2">E5*F3</f>
        <v>2279.8886118867172</v>
      </c>
      <c r="G5" s="4">
        <f t="shared" si="2"/>
        <v>2263.6799627709083</v>
      </c>
      <c r="H5" s="7">
        <f>G5*H3+28</f>
        <v>2275.3944954128442</v>
      </c>
      <c r="I5" s="4">
        <f>H5*I3+100</f>
        <v>2358.6728035713841</v>
      </c>
      <c r="J5" s="4">
        <f>I5*J3+28</f>
        <v>2369.3732165337233</v>
      </c>
      <c r="K5" s="4">
        <f>J5*K3+24</f>
        <v>2375.8667472981997</v>
      </c>
      <c r="L5" s="4">
        <f>K5*L3</f>
        <v>2358.0155730654856</v>
      </c>
      <c r="M5" s="4">
        <f>L5*M3+4</f>
        <v>2344.5795424195785</v>
      </c>
      <c r="N5" s="4">
        <f>M5*N3+9</f>
        <v>2336.1137139730331</v>
      </c>
      <c r="O5" s="4">
        <f t="shared" si="2"/>
        <v>2318.7473218176938</v>
      </c>
      <c r="P5" s="4">
        <f t="shared" si="2"/>
        <v>2301.7148987422647</v>
      </c>
      <c r="Q5" s="4">
        <f t="shared" si="2"/>
        <v>2284.5989833968583</v>
      </c>
      <c r="R5" s="1"/>
    </row>
    <row r="6" spans="1:18" x14ac:dyDescent="0.35">
      <c r="A6" s="2"/>
      <c r="B6" s="5" t="s">
        <v>8</v>
      </c>
      <c r="C6" s="12">
        <f>D6</f>
        <v>0.84900808229243208</v>
      </c>
      <c r="D6" s="12">
        <f>D5/D4</f>
        <v>0.84900808229243208</v>
      </c>
      <c r="E6" s="14">
        <f t="shared" ref="E6:Q6" si="3">E5/E4</f>
        <v>0.84900808229243208</v>
      </c>
      <c r="F6" s="14">
        <f t="shared" si="3"/>
        <v>0.84900808229243208</v>
      </c>
      <c r="G6" s="14">
        <f t="shared" si="3"/>
        <v>0.84900808229243208</v>
      </c>
      <c r="H6" s="14">
        <f t="shared" si="3"/>
        <v>0.85958576518375784</v>
      </c>
      <c r="I6" s="14">
        <f t="shared" si="3"/>
        <v>0.8976428827894859</v>
      </c>
      <c r="J6" s="14">
        <f t="shared" si="3"/>
        <v>0.90837760912043586</v>
      </c>
      <c r="K6" s="14">
        <f t="shared" si="3"/>
        <v>0.9176472935717066</v>
      </c>
      <c r="L6" s="14">
        <f t="shared" si="3"/>
        <v>0.9176472935717066</v>
      </c>
      <c r="M6" s="14">
        <f t="shared" si="3"/>
        <v>0.91921553302170711</v>
      </c>
      <c r="N6" s="14">
        <f t="shared" si="3"/>
        <v>0.92277055474132519</v>
      </c>
      <c r="O6" s="14">
        <f t="shared" si="3"/>
        <v>0.92277055474132519</v>
      </c>
      <c r="P6" s="14">
        <f t="shared" si="3"/>
        <v>0.92277055474132508</v>
      </c>
      <c r="Q6" s="14">
        <f t="shared" si="3"/>
        <v>0.92277055474132508</v>
      </c>
      <c r="R6" s="1"/>
    </row>
    <row r="7" spans="1:18" x14ac:dyDescent="0.35">
      <c r="A7" s="2"/>
      <c r="B7" s="5" t="s">
        <v>6</v>
      </c>
      <c r="C7" s="6">
        <f>68216+863+442+36+46+219</f>
        <v>69822</v>
      </c>
      <c r="D7" s="6">
        <f>67374+991+467+25+123</f>
        <v>68980</v>
      </c>
      <c r="E7" s="4">
        <f>(E9+E11)/(1-E8)</f>
        <v>68606.322908171001</v>
      </c>
      <c r="F7" s="4">
        <f t="shared" ref="F7:Q7" si="4">(F9+F11)/(1-F8)</f>
        <v>68211.780598016543</v>
      </c>
      <c r="G7" s="4">
        <f t="shared" si="4"/>
        <v>67811.547773773316</v>
      </c>
      <c r="H7" s="4">
        <f t="shared" si="4"/>
        <v>68100.809417385462</v>
      </c>
      <c r="I7" s="4">
        <f t="shared" si="4"/>
        <v>70157.162925586323</v>
      </c>
      <c r="J7" s="4">
        <f t="shared" si="4"/>
        <v>70421.383371712771</v>
      </c>
      <c r="K7" s="4">
        <f t="shared" si="4"/>
        <v>70581.725182964743</v>
      </c>
      <c r="L7" s="4">
        <f t="shared" si="4"/>
        <v>70140.934230667015</v>
      </c>
      <c r="M7" s="4">
        <f t="shared" si="4"/>
        <v>69809.164417303298</v>
      </c>
      <c r="N7" s="4">
        <f t="shared" si="4"/>
        <v>69600.121553551333</v>
      </c>
      <c r="O7" s="4">
        <f t="shared" si="4"/>
        <v>69171.301105308812</v>
      </c>
      <c r="P7" s="4">
        <f t="shared" si="4"/>
        <v>68750.727204147872</v>
      </c>
      <c r="Q7" s="4">
        <f t="shared" si="4"/>
        <v>68328.091666216555</v>
      </c>
      <c r="R7" s="1"/>
    </row>
    <row r="8" spans="1:18" ht="16.75" customHeight="1" x14ac:dyDescent="0.35">
      <c r="A8" s="2"/>
      <c r="B8" s="11" t="s">
        <v>7</v>
      </c>
      <c r="C8" s="8">
        <f>(C7-C12)/C7</f>
        <v>9.8564922230815505E-2</v>
      </c>
      <c r="D8" s="8">
        <f>(D7-D12)/D7</f>
        <v>8.7996520730646566E-2</v>
      </c>
      <c r="E8" s="15">
        <f>D8</f>
        <v>8.7996520730646566E-2</v>
      </c>
      <c r="F8" s="15">
        <f t="shared" ref="F8:Q8" si="5">E8</f>
        <v>8.7996520730646566E-2</v>
      </c>
      <c r="G8" s="15">
        <f t="shared" si="5"/>
        <v>8.7996520730646566E-2</v>
      </c>
      <c r="H8" s="15">
        <f t="shared" si="5"/>
        <v>8.7996520730646566E-2</v>
      </c>
      <c r="I8" s="15">
        <f t="shared" si="5"/>
        <v>8.7996520730646566E-2</v>
      </c>
      <c r="J8" s="15">
        <f t="shared" si="5"/>
        <v>8.7996520730646566E-2</v>
      </c>
      <c r="K8" s="15">
        <f t="shared" si="5"/>
        <v>8.7996520730646566E-2</v>
      </c>
      <c r="L8" s="15">
        <f t="shared" si="5"/>
        <v>8.7996520730646566E-2</v>
      </c>
      <c r="M8" s="15">
        <f t="shared" si="5"/>
        <v>8.7996520730646566E-2</v>
      </c>
      <c r="N8" s="15">
        <f t="shared" si="5"/>
        <v>8.7996520730646566E-2</v>
      </c>
      <c r="O8" s="15">
        <f t="shared" si="5"/>
        <v>8.7996520730646566E-2</v>
      </c>
      <c r="P8" s="15">
        <f t="shared" si="5"/>
        <v>8.7996520730646566E-2</v>
      </c>
      <c r="Q8" s="15">
        <f t="shared" si="5"/>
        <v>8.7996520730646566E-2</v>
      </c>
      <c r="R8" s="1"/>
    </row>
    <row r="9" spans="1:18" x14ac:dyDescent="0.35">
      <c r="A9" s="2"/>
      <c r="B9" s="9" t="s">
        <v>17</v>
      </c>
      <c r="C9" s="10">
        <v>52798</v>
      </c>
      <c r="D9" s="10">
        <v>52043</v>
      </c>
      <c r="E9" s="4">
        <f>E5*E10/1000*365</f>
        <v>51702.205192128698</v>
      </c>
      <c r="F9" s="4">
        <f t="shared" ref="F9:Q9" si="6">F5*F10/1000*365</f>
        <v>51342.381232548862</v>
      </c>
      <c r="G9" s="4">
        <f t="shared" si="6"/>
        <v>50977.367504321242</v>
      </c>
      <c r="H9" s="4">
        <f t="shared" si="6"/>
        <v>51241.175129714691</v>
      </c>
      <c r="I9" s="4">
        <f t="shared" si="6"/>
        <v>53116.576683801621</v>
      </c>
      <c r="J9" s="4">
        <f t="shared" si="6"/>
        <v>53357.546649963035</v>
      </c>
      <c r="K9" s="4">
        <f t="shared" si="6"/>
        <v>53503.778939697193</v>
      </c>
      <c r="L9" s="4">
        <f t="shared" si="6"/>
        <v>53101.776057571209</v>
      </c>
      <c r="M9" s="4">
        <f t="shared" si="6"/>
        <v>52799.200833466952</v>
      </c>
      <c r="N9" s="4">
        <f t="shared" si="6"/>
        <v>52608.553014408732</v>
      </c>
      <c r="O9" s="4">
        <f t="shared" si="6"/>
        <v>52217.467273629707</v>
      </c>
      <c r="P9" s="4">
        <f t="shared" si="6"/>
        <v>51833.902412481046</v>
      </c>
      <c r="Q9" s="4">
        <f t="shared" si="6"/>
        <v>51448.457331424805</v>
      </c>
      <c r="R9" s="1"/>
    </row>
    <row r="10" spans="1:18" x14ac:dyDescent="0.35">
      <c r="A10" s="2"/>
      <c r="B10" s="9" t="s">
        <v>9</v>
      </c>
      <c r="C10" s="10">
        <f>C9/C5*1000/365</f>
        <v>64.03366746105381</v>
      </c>
      <c r="D10" s="10">
        <f>D9/D5*1000/365</f>
        <v>61.697776565917621</v>
      </c>
      <c r="E10" s="4">
        <f>D10</f>
        <v>61.697776565917621</v>
      </c>
      <c r="F10" s="4">
        <f t="shared" ref="F10:Q10" si="7">E10</f>
        <v>61.697776565917621</v>
      </c>
      <c r="G10" s="4">
        <f t="shared" si="7"/>
        <v>61.697776565917621</v>
      </c>
      <c r="H10" s="4">
        <f t="shared" si="7"/>
        <v>61.697776565917621</v>
      </c>
      <c r="I10" s="4">
        <f t="shared" si="7"/>
        <v>61.697776565917621</v>
      </c>
      <c r="J10" s="4">
        <f t="shared" si="7"/>
        <v>61.697776565917621</v>
      </c>
      <c r="K10" s="4">
        <f t="shared" si="7"/>
        <v>61.697776565917621</v>
      </c>
      <c r="L10" s="4">
        <f t="shared" si="7"/>
        <v>61.697776565917621</v>
      </c>
      <c r="M10" s="4">
        <f t="shared" si="7"/>
        <v>61.697776565917621</v>
      </c>
      <c r="N10" s="4">
        <f t="shared" si="7"/>
        <v>61.697776565917621</v>
      </c>
      <c r="O10" s="4">
        <f t="shared" si="7"/>
        <v>61.697776565917621</v>
      </c>
      <c r="P10" s="4">
        <f t="shared" si="7"/>
        <v>61.697776565917621</v>
      </c>
      <c r="Q10" s="4">
        <f t="shared" si="7"/>
        <v>61.697776565917621</v>
      </c>
      <c r="R10" s="1"/>
    </row>
    <row r="11" spans="1:18" x14ac:dyDescent="0.35">
      <c r="A11" s="2"/>
      <c r="B11" s="9" t="s">
        <v>18</v>
      </c>
      <c r="C11" s="10">
        <v>10142</v>
      </c>
      <c r="D11" s="10">
        <v>10867</v>
      </c>
      <c r="E11" s="4">
        <f>D11</f>
        <v>10867</v>
      </c>
      <c r="F11" s="4">
        <f t="shared" ref="F11:Q11" si="8">E11</f>
        <v>10867</v>
      </c>
      <c r="G11" s="4">
        <f t="shared" si="8"/>
        <v>10867</v>
      </c>
      <c r="H11" s="4">
        <f t="shared" si="8"/>
        <v>10867</v>
      </c>
      <c r="I11" s="4">
        <f t="shared" si="8"/>
        <v>10867</v>
      </c>
      <c r="J11" s="4">
        <f t="shared" si="8"/>
        <v>10867</v>
      </c>
      <c r="K11" s="4">
        <f t="shared" si="8"/>
        <v>10867</v>
      </c>
      <c r="L11" s="4">
        <f t="shared" si="8"/>
        <v>10867</v>
      </c>
      <c r="M11" s="4">
        <f t="shared" si="8"/>
        <v>10867</v>
      </c>
      <c r="N11" s="4">
        <f t="shared" si="8"/>
        <v>10867</v>
      </c>
      <c r="O11" s="4">
        <f t="shared" si="8"/>
        <v>10867</v>
      </c>
      <c r="P11" s="4">
        <f t="shared" si="8"/>
        <v>10867</v>
      </c>
      <c r="Q11" s="4">
        <f t="shared" si="8"/>
        <v>10867</v>
      </c>
      <c r="R11" s="1"/>
    </row>
    <row r="12" spans="1:18" x14ac:dyDescent="0.35">
      <c r="A12" s="2"/>
      <c r="B12" s="9" t="s">
        <v>11</v>
      </c>
      <c r="C12" s="10">
        <f>C9+C11</f>
        <v>62940</v>
      </c>
      <c r="D12" s="10">
        <f t="shared" ref="D12:P12" si="9">D9+D11</f>
        <v>62910</v>
      </c>
      <c r="E12" s="4">
        <f t="shared" si="9"/>
        <v>62569.205192128698</v>
      </c>
      <c r="F12" s="4">
        <f t="shared" si="9"/>
        <v>62209.381232548862</v>
      </c>
      <c r="G12" s="4">
        <f t="shared" si="9"/>
        <v>61844.367504321242</v>
      </c>
      <c r="H12" s="4">
        <f t="shared" si="9"/>
        <v>62108.175129714691</v>
      </c>
      <c r="I12" s="4">
        <f t="shared" si="9"/>
        <v>63983.576683801621</v>
      </c>
      <c r="J12" s="4">
        <f t="shared" si="9"/>
        <v>64224.546649963035</v>
      </c>
      <c r="K12" s="4">
        <f t="shared" si="9"/>
        <v>64370.778939697193</v>
      </c>
      <c r="L12" s="4">
        <f t="shared" si="9"/>
        <v>63968.776057571209</v>
      </c>
      <c r="M12" s="4">
        <f t="shared" si="9"/>
        <v>63666.200833466952</v>
      </c>
      <c r="N12" s="4">
        <f t="shared" si="9"/>
        <v>63475.553014408732</v>
      </c>
      <c r="O12" s="4">
        <f t="shared" si="9"/>
        <v>63084.467273629707</v>
      </c>
      <c r="P12" s="4">
        <f t="shared" si="9"/>
        <v>62700.902412481046</v>
      </c>
      <c r="Q12" s="4">
        <f t="shared" ref="Q12" si="10">Q9+Q11</f>
        <v>62315.457331424805</v>
      </c>
      <c r="R12" s="1"/>
    </row>
    <row r="15" spans="1:18" x14ac:dyDescent="0.35">
      <c r="A15" s="20" t="s">
        <v>15</v>
      </c>
      <c r="B15" s="20"/>
      <c r="C15" s="17" t="s">
        <v>2</v>
      </c>
      <c r="D15" s="9" t="s">
        <v>2</v>
      </c>
      <c r="E15" s="3" t="s">
        <v>3</v>
      </c>
      <c r="F15" s="3" t="s">
        <v>3</v>
      </c>
      <c r="G15" s="3" t="s">
        <v>3</v>
      </c>
      <c r="H15" s="3" t="s">
        <v>3</v>
      </c>
      <c r="I15" s="3" t="s">
        <v>3</v>
      </c>
      <c r="J15" s="3" t="s">
        <v>3</v>
      </c>
      <c r="K15" s="3" t="s">
        <v>3</v>
      </c>
      <c r="L15" s="3" t="s">
        <v>3</v>
      </c>
      <c r="M15" s="3" t="s">
        <v>3</v>
      </c>
      <c r="N15" s="3" t="s">
        <v>3</v>
      </c>
      <c r="O15" s="3" t="s">
        <v>3</v>
      </c>
      <c r="P15" s="3" t="s">
        <v>3</v>
      </c>
      <c r="Q15" s="3" t="s">
        <v>3</v>
      </c>
    </row>
    <row r="16" spans="1:18" x14ac:dyDescent="0.35">
      <c r="A16" s="2"/>
      <c r="B16" s="3" t="s">
        <v>1</v>
      </c>
      <c r="C16" s="18">
        <v>2023</v>
      </c>
      <c r="D16" s="18">
        <f>C16+1</f>
        <v>2024</v>
      </c>
      <c r="E16" s="7">
        <f t="shared" ref="E16" si="11">D16+1</f>
        <v>2025</v>
      </c>
      <c r="F16" s="7">
        <f t="shared" ref="F16" si="12">E16+1</f>
        <v>2026</v>
      </c>
      <c r="G16" s="7">
        <f t="shared" ref="G16" si="13">F16+1</f>
        <v>2027</v>
      </c>
      <c r="H16" s="7">
        <f t="shared" ref="H16" si="14">G16+1</f>
        <v>2028</v>
      </c>
      <c r="I16" s="7">
        <f t="shared" ref="I16" si="15">H16+1</f>
        <v>2029</v>
      </c>
      <c r="J16" s="7">
        <f t="shared" ref="J16" si="16">I16+1</f>
        <v>2030</v>
      </c>
      <c r="K16" s="7">
        <f>J16+1</f>
        <v>2031</v>
      </c>
      <c r="L16" s="7">
        <f t="shared" ref="L16" si="17">K16+1</f>
        <v>2032</v>
      </c>
      <c r="M16" s="7">
        <f t="shared" ref="M16" si="18">L16+1</f>
        <v>2033</v>
      </c>
      <c r="N16" s="7">
        <f t="shared" ref="N16" si="19">M16+1</f>
        <v>2034</v>
      </c>
      <c r="O16" s="7">
        <f t="shared" ref="O16" si="20">N16+1</f>
        <v>2035</v>
      </c>
      <c r="P16" s="7">
        <f t="shared" ref="P16" si="21">O16+1</f>
        <v>2036</v>
      </c>
      <c r="Q16" s="7">
        <f t="shared" ref="Q16" si="22">P16+1</f>
        <v>2037</v>
      </c>
    </row>
    <row r="17" spans="1:17" x14ac:dyDescent="0.35">
      <c r="A17" s="5"/>
      <c r="B17" s="3" t="s">
        <v>0</v>
      </c>
      <c r="C17" s="19"/>
      <c r="D17" s="19"/>
      <c r="E17" s="13">
        <v>0.99345166866108225</v>
      </c>
      <c r="F17" s="13">
        <v>0.99304045237059591</v>
      </c>
      <c r="G17" s="13">
        <v>0.99289059604434116</v>
      </c>
      <c r="H17" s="13">
        <v>0.9928057553956835</v>
      </c>
      <c r="I17" s="13">
        <v>0.99265108012031722</v>
      </c>
      <c r="J17" s="13">
        <v>0.99266554182018529</v>
      </c>
      <c r="K17" s="13">
        <v>0.99261135007631474</v>
      </c>
      <c r="L17" s="13">
        <v>0.9924864581513192</v>
      </c>
      <c r="M17" s="13">
        <v>0.99260563380281686</v>
      </c>
      <c r="N17" s="13">
        <v>0.99255054984036895</v>
      </c>
      <c r="O17" s="13">
        <v>0.99256611865618294</v>
      </c>
      <c r="P17" s="13">
        <v>0.99265447213020308</v>
      </c>
      <c r="Q17" s="13">
        <v>0.99256384213580962</v>
      </c>
    </row>
    <row r="18" spans="1:17" x14ac:dyDescent="0.35">
      <c r="A18" s="2"/>
      <c r="B18" s="5" t="s">
        <v>14</v>
      </c>
      <c r="C18" s="6">
        <v>2546</v>
      </c>
      <c r="D18" s="6">
        <v>2614</v>
      </c>
      <c r="E18" s="4">
        <f>D18*E17</f>
        <v>2596.882661880069</v>
      </c>
      <c r="F18" s="4">
        <f t="shared" ref="F18" si="23">E18*F17</f>
        <v>2578.8095333067408</v>
      </c>
      <c r="G18" s="4">
        <f t="shared" ref="G18" si="24">F18*G17</f>
        <v>2560.475734609759</v>
      </c>
      <c r="H18" s="4">
        <f t="shared" ref="H18" si="25">G18*H17</f>
        <v>2542.0550458715593</v>
      </c>
      <c r="I18" s="4">
        <f t="shared" ref="I18" si="26">H18*I17</f>
        <v>2523.3736870097059</v>
      </c>
      <c r="J18" s="4">
        <f t="shared" ref="J18" si="27">I18*J17</f>
        <v>2504.8661082302883</v>
      </c>
      <c r="K18" s="4">
        <f t="shared" ref="K18" si="28">J18*K17</f>
        <v>2486.3585294508707</v>
      </c>
      <c r="L18" s="4">
        <f t="shared" ref="L18" si="29">K18*L17</f>
        <v>2467.6771705890174</v>
      </c>
      <c r="M18" s="4">
        <f t="shared" ref="M18" si="30">L18*M17</f>
        <v>2449.4302619332534</v>
      </c>
      <c r="N18" s="4">
        <f t="shared" ref="N18" si="31">M18*N17</f>
        <v>2431.1833532774895</v>
      </c>
      <c r="O18" s="4">
        <f t="shared" ref="O18" si="32">N18*O17</f>
        <v>2413.1102247041613</v>
      </c>
      <c r="P18" s="4">
        <f t="shared" ref="P18" si="33">O18*P17</f>
        <v>2395.3846562957051</v>
      </c>
      <c r="Q18" s="4">
        <f t="shared" ref="Q18" si="34">P18*Q17</f>
        <v>2377.572197846031</v>
      </c>
    </row>
    <row r="19" spans="1:17" x14ac:dyDescent="0.35">
      <c r="A19" s="2"/>
      <c r="B19" s="5" t="s">
        <v>16</v>
      </c>
      <c r="C19" s="6">
        <v>2009</v>
      </c>
      <c r="D19" s="6">
        <v>2063</v>
      </c>
      <c r="E19" s="4">
        <f t="shared" ref="E19:F19" si="35">D19*E17</f>
        <v>2049.4907924478125</v>
      </c>
      <c r="F19" s="4">
        <f t="shared" si="35"/>
        <v>2035.2272636617467</v>
      </c>
      <c r="G19" s="4">
        <f>F19*G17</f>
        <v>2020.7580109028052</v>
      </c>
      <c r="H19" s="7">
        <f>G19*H17+28</f>
        <v>2034.2201834862383</v>
      </c>
      <c r="I19" s="7">
        <f>H19*I17+100</f>
        <v>2119.2708623401641</v>
      </c>
      <c r="J19" s="7">
        <f>I19*J17+28</f>
        <v>2131.7271588286303</v>
      </c>
      <c r="K19" s="7">
        <f>J19*K17+90</f>
        <v>2205.9765731192333</v>
      </c>
      <c r="L19" s="7">
        <f>K19*L17+50</f>
        <v>2239.4018758198927</v>
      </c>
      <c r="M19" s="7">
        <f>L19*M17+25</f>
        <v>2247.8429182874215</v>
      </c>
      <c r="N19" s="7">
        <f>M19*N17+14</f>
        <v>2245.0977245009599</v>
      </c>
      <c r="O19" s="7">
        <f t="shared" ref="O19:Q19" si="36">N19*O17</f>
        <v>2228.4079344117463</v>
      </c>
      <c r="P19" s="7">
        <f t="shared" si="36"/>
        <v>2212.0391018242481</v>
      </c>
      <c r="Q19" s="7">
        <f t="shared" si="36"/>
        <v>2195.590029861321</v>
      </c>
    </row>
    <row r="20" spans="1:17" x14ac:dyDescent="0.35">
      <c r="A20" s="2"/>
      <c r="B20" s="5" t="s">
        <v>8</v>
      </c>
      <c r="C20" s="12">
        <f>D20</f>
        <v>0.78921193573068094</v>
      </c>
      <c r="D20" s="12">
        <f>D19/D18</f>
        <v>0.78921193573068094</v>
      </c>
      <c r="E20" s="14">
        <f t="shared" ref="E20" si="37">E19/E18</f>
        <v>0.78921193573068094</v>
      </c>
      <c r="F20" s="14">
        <f t="shared" ref="F20" si="38">F19/F18</f>
        <v>0.78921193573068094</v>
      </c>
      <c r="G20" s="14">
        <f t="shared" ref="G20" si="39">G19/G18</f>
        <v>0.78921193573068094</v>
      </c>
      <c r="H20" s="14">
        <f t="shared" ref="H20" si="40">H19/H18</f>
        <v>0.80022664607122751</v>
      </c>
      <c r="I20" s="14">
        <f t="shared" ref="I20" si="41">I19/I18</f>
        <v>0.83985613119853875</v>
      </c>
      <c r="J20" s="14">
        <f t="shared" ref="J20" si="42">J19/J18</f>
        <v>0.85103437338401922</v>
      </c>
      <c r="K20" s="14">
        <f t="shared" ref="K20" si="43">K19/K18</f>
        <v>0.88723188831758637</v>
      </c>
      <c r="L20" s="14">
        <f t="shared" ref="L20" si="44">L19/L18</f>
        <v>0.90749385799333027</v>
      </c>
      <c r="M20" s="14">
        <f t="shared" ref="M20" si="45">M19/M18</f>
        <v>0.91770031309781985</v>
      </c>
      <c r="N20" s="14">
        <f t="shared" ref="N20" si="46">N19/N18</f>
        <v>0.92345882570902493</v>
      </c>
      <c r="O20" s="14">
        <f t="shared" ref="O20" si="47">O19/O18</f>
        <v>0.92345882570902504</v>
      </c>
      <c r="P20" s="14">
        <f t="shared" ref="P20" si="48">P19/P18</f>
        <v>0.92345882570902493</v>
      </c>
      <c r="Q20" s="14">
        <f t="shared" ref="Q20" si="49">Q19/Q18</f>
        <v>0.92345882570902482</v>
      </c>
    </row>
    <row r="21" spans="1:17" x14ac:dyDescent="0.35">
      <c r="A21" s="2"/>
      <c r="B21" s="5" t="s">
        <v>13</v>
      </c>
      <c r="C21" s="6">
        <v>59612</v>
      </c>
      <c r="D21" s="6">
        <v>60966</v>
      </c>
      <c r="E21" s="4">
        <f>(E23+E25)/(1-E22)</f>
        <v>60652.575246782129</v>
      </c>
      <c r="F21" s="4">
        <f t="shared" ref="F21" si="50">(F23+F25)/(1-F22)</f>
        <v>60321.649619019103</v>
      </c>
      <c r="G21" s="4">
        <f t="shared" ref="G21" si="51">(G23+G25)/(1-G22)</f>
        <v>59985.951025471033</v>
      </c>
      <c r="H21" s="4">
        <f t="shared" ref="H21" si="52">(H23+H25)/(1-H22)</f>
        <v>60298.284528634635</v>
      </c>
      <c r="I21" s="4">
        <f t="shared" ref="I21" si="53">(I23+I25)/(1-I22)</f>
        <v>62271.530400224474</v>
      </c>
      <c r="J21" s="4">
        <f t="shared" ref="J21" si="54">(J23+J25)/(1-J22)</f>
        <v>62560.526748664925</v>
      </c>
      <c r="K21" s="4">
        <f t="shared" ref="K21" si="55">(K23+K25)/(1-K22)</f>
        <v>64283.174377010502</v>
      </c>
      <c r="L21" s="4">
        <f t="shared" ref="L21" si="56">(L23+L25)/(1-L22)</f>
        <v>65058.668958000235</v>
      </c>
      <c r="M21" s="4">
        <f t="shared" ref="M21" si="57">(M23+M25)/(1-M22)</f>
        <v>65254.508102677399</v>
      </c>
      <c r="N21" s="4">
        <f t="shared" ref="N21" si="58">(N23+N25)/(1-N22)</f>
        <v>65458.569082648173</v>
      </c>
      <c r="O21" s="4">
        <f t="shared" ref="O21" si="59">(O23+O25)/(1-O22)</f>
        <v>65071.352192259743</v>
      </c>
      <c r="P21" s="4">
        <f t="shared" ref="P21" si="60">(P23+P25)/(1-P22)</f>
        <v>64691.58178053263</v>
      </c>
      <c r="Q21" s="4">
        <f t="shared" ref="Q21" si="61">(Q23+Q25)/(1-Q22)</f>
        <v>64309.949749140193</v>
      </c>
    </row>
    <row r="22" spans="1:17" x14ac:dyDescent="0.35">
      <c r="A22" s="2"/>
      <c r="B22" s="11" t="s">
        <v>12</v>
      </c>
      <c r="C22" s="8">
        <f>(C21-C26)/C21</f>
        <v>7.7232771925115754E-2</v>
      </c>
      <c r="D22" s="8">
        <f>(D21-D26)/D21</f>
        <v>6.6299248761604826E-2</v>
      </c>
      <c r="E22" s="15">
        <f>D22</f>
        <v>6.6299248761604826E-2</v>
      </c>
      <c r="F22" s="15">
        <f t="shared" ref="F22:Q22" si="62">E22</f>
        <v>6.6299248761604826E-2</v>
      </c>
      <c r="G22" s="15">
        <f t="shared" si="62"/>
        <v>6.6299248761604826E-2</v>
      </c>
      <c r="H22" s="15">
        <f t="shared" si="62"/>
        <v>6.6299248761604826E-2</v>
      </c>
      <c r="I22" s="15">
        <f t="shared" si="62"/>
        <v>6.6299248761604826E-2</v>
      </c>
      <c r="J22" s="15">
        <f t="shared" si="62"/>
        <v>6.6299248761604826E-2</v>
      </c>
      <c r="K22" s="15">
        <f t="shared" si="62"/>
        <v>6.6299248761604826E-2</v>
      </c>
      <c r="L22" s="15">
        <f t="shared" si="62"/>
        <v>6.6299248761604826E-2</v>
      </c>
      <c r="M22" s="15">
        <f t="shared" si="62"/>
        <v>6.6299248761604826E-2</v>
      </c>
      <c r="N22" s="15">
        <f t="shared" si="62"/>
        <v>6.6299248761604826E-2</v>
      </c>
      <c r="O22" s="15">
        <f t="shared" si="62"/>
        <v>6.6299248761604826E-2</v>
      </c>
      <c r="P22" s="15">
        <f t="shared" si="62"/>
        <v>6.6299248761604826E-2</v>
      </c>
      <c r="Q22" s="15">
        <f t="shared" si="62"/>
        <v>6.6299248761604826E-2</v>
      </c>
    </row>
    <row r="23" spans="1:17" x14ac:dyDescent="0.35">
      <c r="A23" s="2"/>
      <c r="B23" s="9" t="s">
        <v>17</v>
      </c>
      <c r="C23" s="10">
        <v>44106</v>
      </c>
      <c r="D23" s="10">
        <v>44690</v>
      </c>
      <c r="E23" s="4">
        <f>D24*E19/1000*365</f>
        <v>44397.355072463761</v>
      </c>
      <c r="F23" s="4">
        <f t="shared" ref="F23" si="63">F19*F24/1000*365</f>
        <v>44088.369565217385</v>
      </c>
      <c r="G23" s="4">
        <f t="shared" ref="G23" si="64">G19*G24/1000*365</f>
        <v>43774.92753623188</v>
      </c>
      <c r="H23" s="4">
        <f t="shared" ref="H23" si="65">H19*H24/1000*365</f>
        <v>44066.553562772657</v>
      </c>
      <c r="I23" s="4">
        <f t="shared" ref="I23" si="66">I19*I24/1000*365</f>
        <v>45908.974715454155</v>
      </c>
      <c r="J23" s="4">
        <f t="shared" ref="J23" si="67">J19*J24/1000*365</f>
        <v>46178.810823098152</v>
      </c>
      <c r="K23" s="4">
        <f t="shared" ref="K23" si="68">K19*K24/1000*365</f>
        <v>47787.248207803459</v>
      </c>
      <c r="L23" s="4">
        <f t="shared" ref="L23" si="69">L19*L24/1000*365</f>
        <v>48511.328080654879</v>
      </c>
      <c r="M23" s="4">
        <f t="shared" ref="M23" si="70">M19*M24/1000*365</f>
        <v>48694.183237161829</v>
      </c>
      <c r="N23" s="4">
        <f t="shared" ref="N23" si="71">N19*N24/1000*365</f>
        <v>48634.715127458985</v>
      </c>
      <c r="O23" s="4">
        <f t="shared" ref="O23" si="72">O19*O24/1000*365</f>
        <v>48273.170426011115</v>
      </c>
      <c r="P23" s="4">
        <f t="shared" ref="P23" si="73">P19*P24/1000*365</f>
        <v>47918.57850728339</v>
      </c>
      <c r="Q23" s="4">
        <f t="shared" ref="Q23" si="74">Q19*Q24/1000*365</f>
        <v>47562.248392875641</v>
      </c>
    </row>
    <row r="24" spans="1:17" x14ac:dyDescent="0.35">
      <c r="A24" s="2"/>
      <c r="B24" s="9" t="s">
        <v>9</v>
      </c>
      <c r="C24" s="10">
        <f>C23/C19*1000/365</f>
        <v>60.148509788145127</v>
      </c>
      <c r="D24" s="10">
        <f>D23/D19*1000/365</f>
        <v>59.349663676385632</v>
      </c>
      <c r="E24" s="4">
        <f>D24</f>
        <v>59.349663676385632</v>
      </c>
      <c r="F24" s="4">
        <f t="shared" ref="F24:Q24" si="75">E24</f>
        <v>59.349663676385632</v>
      </c>
      <c r="G24" s="4">
        <f t="shared" si="75"/>
        <v>59.349663676385632</v>
      </c>
      <c r="H24" s="4">
        <f t="shared" si="75"/>
        <v>59.349663676385632</v>
      </c>
      <c r="I24" s="4">
        <f t="shared" si="75"/>
        <v>59.349663676385632</v>
      </c>
      <c r="J24" s="4">
        <f t="shared" si="75"/>
        <v>59.349663676385632</v>
      </c>
      <c r="K24" s="4">
        <f t="shared" si="75"/>
        <v>59.349663676385632</v>
      </c>
      <c r="L24" s="4">
        <f t="shared" si="75"/>
        <v>59.349663676385632</v>
      </c>
      <c r="M24" s="4">
        <f t="shared" si="75"/>
        <v>59.349663676385632</v>
      </c>
      <c r="N24" s="4">
        <f t="shared" si="75"/>
        <v>59.349663676385632</v>
      </c>
      <c r="O24" s="4">
        <f t="shared" si="75"/>
        <v>59.349663676385632</v>
      </c>
      <c r="P24" s="4">
        <f t="shared" si="75"/>
        <v>59.349663676385632</v>
      </c>
      <c r="Q24" s="4">
        <f t="shared" si="75"/>
        <v>59.349663676385632</v>
      </c>
    </row>
    <row r="25" spans="1:17" x14ac:dyDescent="0.35">
      <c r="A25" s="2"/>
      <c r="B25" s="9" t="s">
        <v>18</v>
      </c>
      <c r="C25" s="10">
        <v>10902</v>
      </c>
      <c r="D25" s="10">
        <v>12234</v>
      </c>
      <c r="E25" s="4">
        <f>D25</f>
        <v>12234</v>
      </c>
      <c r="F25" s="4">
        <f t="shared" ref="F25:Q25" si="76">E25</f>
        <v>12234</v>
      </c>
      <c r="G25" s="4">
        <f t="shared" si="76"/>
        <v>12234</v>
      </c>
      <c r="H25" s="4">
        <f t="shared" si="76"/>
        <v>12234</v>
      </c>
      <c r="I25" s="4">
        <f t="shared" si="76"/>
        <v>12234</v>
      </c>
      <c r="J25" s="4">
        <f t="shared" si="76"/>
        <v>12234</v>
      </c>
      <c r="K25" s="4">
        <f t="shared" si="76"/>
        <v>12234</v>
      </c>
      <c r="L25" s="4">
        <f>K25</f>
        <v>12234</v>
      </c>
      <c r="M25" s="4">
        <f t="shared" si="76"/>
        <v>12234</v>
      </c>
      <c r="N25" s="4">
        <f>M25+250</f>
        <v>12484</v>
      </c>
      <c r="O25" s="4">
        <f t="shared" si="76"/>
        <v>12484</v>
      </c>
      <c r="P25" s="4">
        <f t="shared" si="76"/>
        <v>12484</v>
      </c>
      <c r="Q25" s="4">
        <f t="shared" si="76"/>
        <v>12484</v>
      </c>
    </row>
    <row r="26" spans="1:17" x14ac:dyDescent="0.35">
      <c r="A26" s="2"/>
      <c r="B26" s="9" t="s">
        <v>10</v>
      </c>
      <c r="C26" s="10">
        <f>C23+C25</f>
        <v>55008</v>
      </c>
      <c r="D26" s="10">
        <f>D23+D25</f>
        <v>56924</v>
      </c>
      <c r="E26" s="4">
        <f t="shared" ref="E26:Q26" si="77">E23+E25</f>
        <v>56631.355072463761</v>
      </c>
      <c r="F26" s="4">
        <f t="shared" si="77"/>
        <v>56322.369565217385</v>
      </c>
      <c r="G26" s="4">
        <f t="shared" si="77"/>
        <v>56008.92753623188</v>
      </c>
      <c r="H26" s="4">
        <f t="shared" si="77"/>
        <v>56300.553562772657</v>
      </c>
      <c r="I26" s="4">
        <f t="shared" si="77"/>
        <v>58142.974715454155</v>
      </c>
      <c r="J26" s="4">
        <f t="shared" si="77"/>
        <v>58412.810823098152</v>
      </c>
      <c r="K26" s="4">
        <f t="shared" si="77"/>
        <v>60021.248207803459</v>
      </c>
      <c r="L26" s="4">
        <f t="shared" si="77"/>
        <v>60745.328080654879</v>
      </c>
      <c r="M26" s="4">
        <f t="shared" si="77"/>
        <v>60928.183237161829</v>
      </c>
      <c r="N26" s="4">
        <f t="shared" si="77"/>
        <v>61118.715127458985</v>
      </c>
      <c r="O26" s="4">
        <f t="shared" si="77"/>
        <v>60757.170426011115</v>
      </c>
      <c r="P26" s="4">
        <f t="shared" si="77"/>
        <v>60402.57850728339</v>
      </c>
      <c r="Q26" s="4">
        <f t="shared" si="77"/>
        <v>60046.248392875641</v>
      </c>
    </row>
    <row r="31" spans="1:17" x14ac:dyDescent="0.35">
      <c r="D31" s="16"/>
    </row>
  </sheetData>
  <mergeCells count="2">
    <mergeCell ref="A15:B15"/>
    <mergeCell ref="A1:B1"/>
  </mergeCells>
  <pageMargins left="0.7" right="0.7" top="0.75" bottom="0.75" header="0.3" footer="0.3"/>
  <pageSetup paperSize="9" orientation="portrait" horizontalDpi="300" verticalDpi="300" r:id="rId1"/>
  <ignoredErrors>
    <ignoredError sqref="E9 F9:Q9 E23:Q23 H5:I5 M5 H19:I19 N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reovee prognoos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2026-02-09T12:15:27Z</dcterms:modified>
</cp:coreProperties>
</file>